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as.mrazek\Desktop\KH\"/>
    </mc:Choice>
  </mc:AlternateContent>
  <bookViews>
    <workbookView xWindow="240" yWindow="60" windowWidth="20055" windowHeight="7950" activeTab="1"/>
  </bookViews>
  <sheets>
    <sheet name="REKAPITULACE" sheetId="2" r:id="rId1"/>
    <sheet name="VÝKAZ" sheetId="1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H74" i="1" l="1"/>
  <c r="H73" i="1"/>
  <c r="H71" i="1"/>
  <c r="H70" i="1"/>
  <c r="H69" i="1"/>
  <c r="H68" i="1"/>
  <c r="H75" i="1"/>
  <c r="H72" i="1"/>
  <c r="H67" i="1"/>
  <c r="H65" i="1"/>
  <c r="H64" i="1"/>
  <c r="H63" i="1"/>
  <c r="H62" i="1"/>
  <c r="H61" i="1"/>
  <c r="H60" i="1"/>
  <c r="E59" i="1"/>
  <c r="H66" i="1" l="1"/>
  <c r="H59" i="1"/>
  <c r="H58" i="1"/>
  <c r="H57" i="1"/>
  <c r="H56" i="1"/>
  <c r="H55" i="1"/>
  <c r="H54" i="1"/>
  <c r="H53" i="1"/>
  <c r="E47" i="1"/>
  <c r="H52" i="1"/>
  <c r="H51" i="1"/>
  <c r="H50" i="1"/>
  <c r="H49" i="1"/>
  <c r="H48" i="1"/>
  <c r="H47" i="1"/>
  <c r="H44" i="1"/>
  <c r="H43" i="1"/>
  <c r="H42" i="1"/>
  <c r="H41" i="1"/>
  <c r="H46" i="1"/>
  <c r="H45" i="1"/>
  <c r="H40" i="1"/>
  <c r="H39" i="1"/>
  <c r="H37" i="1"/>
  <c r="H34" i="1"/>
  <c r="H33" i="1"/>
  <c r="G38" i="1"/>
  <c r="H38" i="1" s="1"/>
  <c r="H36" i="1"/>
  <c r="H35" i="1"/>
  <c r="H32" i="1"/>
  <c r="H31" i="1"/>
  <c r="H30" i="1"/>
  <c r="G29" i="1"/>
  <c r="H29" i="1" s="1"/>
  <c r="G28" i="1"/>
  <c r="H28" i="1" s="1"/>
  <c r="F27" i="1"/>
  <c r="H27" i="1" s="1"/>
  <c r="G22" i="1"/>
  <c r="H22" i="1" s="1"/>
  <c r="H21" i="1"/>
  <c r="H20" i="1"/>
  <c r="H19" i="1"/>
  <c r="H18" i="1"/>
  <c r="H26" i="1"/>
  <c r="G25" i="1"/>
  <c r="H25" i="1" s="1"/>
  <c r="G24" i="1"/>
  <c r="H24" i="1" s="1"/>
  <c r="F23" i="1"/>
  <c r="H23" i="1" s="1"/>
  <c r="G16" i="1"/>
  <c r="H16" i="1" s="1"/>
  <c r="H15" i="1"/>
  <c r="H17" i="1"/>
  <c r="H14" i="1"/>
  <c r="H13" i="1"/>
  <c r="H12" i="1"/>
  <c r="G10" i="1"/>
  <c r="H10" i="1" s="1"/>
  <c r="G9" i="1"/>
  <c r="H9" i="1" s="1"/>
  <c r="F8" i="1"/>
  <c r="H8" i="1" s="1"/>
  <c r="H11" i="1"/>
  <c r="H6" i="1"/>
  <c r="H5" i="1"/>
  <c r="G3" i="1"/>
  <c r="H3" i="1" s="1"/>
  <c r="G4" i="1"/>
  <c r="P3" i="1" l="1"/>
  <c r="H4" i="1" l="1"/>
  <c r="H7" i="1"/>
  <c r="H76" i="1" l="1"/>
  <c r="F4" i="2" s="1"/>
  <c r="F5" i="2" s="1"/>
  <c r="F6" i="2" l="1"/>
  <c r="H6" i="2" s="1"/>
</calcChain>
</file>

<file path=xl/sharedStrings.xml><?xml version="1.0" encoding="utf-8"?>
<sst xmlns="http://schemas.openxmlformats.org/spreadsheetml/2006/main" count="103" uniqueCount="44">
  <si>
    <t>KONSTRUKCE</t>
  </si>
  <si>
    <t>POZICE</t>
  </si>
  <si>
    <t>PRVEK</t>
  </si>
  <si>
    <t>POČET (ks)</t>
  </si>
  <si>
    <t>DÉLKA (mm)</t>
  </si>
  <si>
    <t>HMOTNOST (kg/m)</t>
  </si>
  <si>
    <t>HM. CELKOVÁ (kg)</t>
  </si>
  <si>
    <t>HMOTNOST KONSTRUKCE (kg)</t>
  </si>
  <si>
    <t>KOTVA</t>
  </si>
  <si>
    <t>PLO120/10</t>
  </si>
  <si>
    <t>PLO100/8</t>
  </si>
  <si>
    <t>HORNÍ PODESTA</t>
  </si>
  <si>
    <t>DRUHÝ ROZMĚR</t>
  </si>
  <si>
    <t>SLZ. PLECH tl. 4 mm</t>
  </si>
  <si>
    <t>UPN 160</t>
  </si>
  <si>
    <t>HORNÍ RAMENO</t>
  </si>
  <si>
    <t>PLECH TL. 8mm</t>
  </si>
  <si>
    <t>PODESTA S POKLOPEM</t>
  </si>
  <si>
    <t>L40/40/4</t>
  </si>
  <si>
    <t>TYPICKÉ RAMENO</t>
  </si>
  <si>
    <t>PODESTA BEZ POKLOPU</t>
  </si>
  <si>
    <t>DOLNÍ RAMENO</t>
  </si>
  <si>
    <t>DOLNÍ PODESTA</t>
  </si>
  <si>
    <t>VNITŘNÍ ZÁBRADLÍ HORNÍ RAMENO</t>
  </si>
  <si>
    <t>pásovina 30/5</t>
  </si>
  <si>
    <t>Jackel 50/30/3</t>
  </si>
  <si>
    <t>MADLO NA STĚNU HORNÍ RAMENO</t>
  </si>
  <si>
    <t>Jackel 60/40/3</t>
  </si>
  <si>
    <t>pásovina 60/8</t>
  </si>
  <si>
    <t>pásovina 60/10</t>
  </si>
  <si>
    <t>VNITŘNÍ ZÁBRADLÍ TYPICKÉ RAMENO</t>
  </si>
  <si>
    <t>MADLO NA STĚNU TYPICKÉ RAMENO</t>
  </si>
  <si>
    <t>VNITŘNÍ ZÁBRADLÍ DOLNÍ RAMENO</t>
  </si>
  <si>
    <t>MADLO NA STĚNU DOLNÍ RAMENO</t>
  </si>
  <si>
    <t>NADZEMNÍ KONSTRUKCE</t>
  </si>
  <si>
    <t>Jackel 80/80/3</t>
  </si>
  <si>
    <t>pásovina 80/10</t>
  </si>
  <si>
    <t>Jackel 60/60/3</t>
  </si>
  <si>
    <t>kulatina pr. 10</t>
  </si>
  <si>
    <t>CELKOVÁ HMOTNOST</t>
  </si>
  <si>
    <t>CELKOVÝ VÝKAZ HMOTNOSTI ocelových prvků</t>
  </si>
  <si>
    <t xml:space="preserve">HMOTNOST SESTAV ŠACHET netto [kg] </t>
  </si>
  <si>
    <t>prořez 2%</t>
  </si>
  <si>
    <r>
      <t>CELKOVÁ HMOTNOST [kg]</t>
    </r>
    <r>
      <rPr>
        <i/>
        <sz val="12"/>
        <color indexed="8"/>
        <rFont val="Montserrat"/>
        <family val="3"/>
      </rPr>
      <t xml:space="preserve"> (zaokrouhleno  5 nahoru)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</si>
</sst>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charset val="238"/>
      <scheme val="minor"/>
    </font>
    <font>
      <sz val="11"/>
      <color theme="1"/>
      <name val="Montserrat"/>
      <family val="3"/>
    </font>
    <font>
      <sz val="8"/>
      <color theme="1"/>
      <name val="Montserrat"/>
      <family val="3"/>
    </font>
    <font>
      <b/>
      <sz val="11"/>
      <color theme="1"/>
      <name val="Montserrat"/>
      <family val="3"/>
    </font>
    <font>
      <b/>
      <sz val="16"/>
      <name val="Montserrat"/>
      <family val="3"/>
    </font>
    <font>
      <sz val="16"/>
      <color theme="1"/>
      <name val="Montserrat"/>
      <family val="3"/>
    </font>
    <font>
      <b/>
      <sz val="12"/>
      <name val="Montserrat"/>
      <family val="3"/>
    </font>
    <font>
      <sz val="12"/>
      <color indexed="8"/>
      <name val="Montserrat"/>
      <family val="3"/>
    </font>
    <font>
      <b/>
      <sz val="12"/>
      <color indexed="8"/>
      <name val="Montserrat"/>
      <family val="3"/>
    </font>
    <font>
      <i/>
      <sz val="12"/>
      <color indexed="8"/>
      <name val="Montserrat"/>
      <family val="3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right"/>
    </xf>
    <xf numFmtId="0" fontId="3" fillId="0" borderId="1" xfId="0" applyFont="1" applyBorder="1"/>
    <xf numFmtId="0" fontId="3" fillId="0" borderId="4" xfId="0" applyFont="1" applyBorder="1"/>
    <xf numFmtId="2" fontId="3" fillId="0" borderId="5" xfId="0" applyNumberFormat="1" applyFont="1" applyBorder="1"/>
    <xf numFmtId="0" fontId="3" fillId="0" borderId="0" xfId="0" applyFont="1"/>
    <xf numFmtId="0" fontId="4" fillId="0" borderId="0" xfId="0" applyFont="1" applyFill="1" applyBorder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1" fillId="0" borderId="0" xfId="0" applyFont="1" applyFill="1" applyAlignment="1">
      <alignment vertical="center"/>
    </xf>
    <xf numFmtId="0" fontId="7" fillId="0" borderId="20" xfId="0" applyFont="1" applyFill="1" applyBorder="1" applyAlignment="1">
      <alignment horizontal="left" vertical="center" indent="1"/>
    </xf>
    <xf numFmtId="4" fontId="8" fillId="0" borderId="21" xfId="0" applyNumberFormat="1" applyFont="1" applyFill="1" applyBorder="1" applyAlignment="1">
      <alignment vertical="center"/>
    </xf>
    <xf numFmtId="0" fontId="7" fillId="0" borderId="23" xfId="0" applyFont="1" applyFill="1" applyBorder="1" applyAlignment="1">
      <alignment horizontal="left" vertical="center" indent="1"/>
    </xf>
    <xf numFmtId="4" fontId="7" fillId="0" borderId="24" xfId="0" applyNumberFormat="1" applyFont="1" applyFill="1" applyBorder="1" applyAlignment="1">
      <alignment vertical="center"/>
    </xf>
    <xf numFmtId="0" fontId="8" fillId="0" borderId="26" xfId="0" applyFont="1" applyFill="1" applyBorder="1" applyAlignment="1">
      <alignment horizontal="left" vertical="center" indent="1"/>
    </xf>
    <xf numFmtId="4" fontId="8" fillId="0" borderId="28" xfId="0" applyNumberFormat="1" applyFont="1" applyFill="1" applyBorder="1" applyAlignment="1">
      <alignment vertical="center"/>
    </xf>
    <xf numFmtId="4" fontId="0" fillId="0" borderId="0" xfId="0" applyNumberFormat="1"/>
    <xf numFmtId="0" fontId="3" fillId="0" borderId="29" xfId="0" applyFont="1" applyBorder="1"/>
    <xf numFmtId="0" fontId="6" fillId="0" borderId="16" xfId="0" applyFont="1" applyFill="1" applyBorder="1" applyAlignment="1">
      <alignment horizontal="left" vertical="center"/>
    </xf>
    <xf numFmtId="0" fontId="6" fillId="0" borderId="18" xfId="0" applyFont="1" applyFill="1" applyBorder="1" applyAlignment="1">
      <alignment horizontal="left" vertical="center"/>
    </xf>
    <xf numFmtId="0" fontId="6" fillId="0" borderId="17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horizontal="left" vertical="center" indent="1"/>
    </xf>
    <xf numFmtId="0" fontId="7" fillId="0" borderId="3" xfId="0" applyFont="1" applyFill="1" applyBorder="1" applyAlignment="1">
      <alignment horizontal="left" vertical="center" indent="1"/>
    </xf>
    <xf numFmtId="0" fontId="7" fillId="0" borderId="22" xfId="0" applyFont="1" applyFill="1" applyBorder="1" applyAlignment="1">
      <alignment horizontal="left" vertical="center" indent="1"/>
    </xf>
    <xf numFmtId="0" fontId="7" fillId="0" borderId="2" xfId="0" applyFont="1" applyFill="1" applyBorder="1" applyAlignment="1">
      <alignment horizontal="left" vertical="center" indent="1"/>
    </xf>
    <xf numFmtId="0" fontId="8" fillId="0" borderId="25" xfId="0" applyFont="1" applyFill="1" applyBorder="1" applyAlignment="1">
      <alignment horizontal="left" vertical="center" indent="1"/>
    </xf>
    <xf numFmtId="0" fontId="8" fillId="0" borderId="26" xfId="0" applyFont="1" applyFill="1" applyBorder="1" applyAlignment="1">
      <alignment horizontal="left" vertical="center" indent="1"/>
    </xf>
    <xf numFmtId="0" fontId="8" fillId="0" borderId="27" xfId="0" applyFont="1" applyFill="1" applyBorder="1" applyAlignment="1">
      <alignment horizontal="left" vertical="center" inden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workbookViewId="0">
      <selection activeCell="F23" sqref="F23"/>
    </sheetView>
  </sheetViews>
  <sheetFormatPr defaultRowHeight="15"/>
  <cols>
    <col min="4" max="4" width="41.42578125" customWidth="1"/>
    <col min="5" max="5" width="10.140625" customWidth="1"/>
    <col min="6" max="6" width="15.42578125" customWidth="1"/>
    <col min="8" max="8" width="0" hidden="1" customWidth="1"/>
  </cols>
  <sheetData>
    <row r="1" spans="1:8" ht="21">
      <c r="A1" s="14" t="s">
        <v>40</v>
      </c>
      <c r="B1" s="15"/>
      <c r="C1" s="16"/>
      <c r="D1" s="16"/>
      <c r="E1" s="16"/>
      <c r="F1" s="17"/>
    </row>
    <row r="2" spans="1:8" ht="21.75" thickBot="1">
      <c r="A2" s="14"/>
      <c r="B2" s="15"/>
      <c r="C2" s="16"/>
      <c r="D2" s="16"/>
      <c r="E2" s="16"/>
      <c r="F2" s="17"/>
    </row>
    <row r="3" spans="1:8" ht="17.25" thickBot="1">
      <c r="A3" s="26" t="s">
        <v>39</v>
      </c>
      <c r="B3" s="27"/>
      <c r="C3" s="27"/>
      <c r="D3" s="27"/>
      <c r="E3" s="27"/>
      <c r="F3" s="28"/>
    </row>
    <row r="4" spans="1:8" ht="16.5">
      <c r="A4" s="29" t="s">
        <v>41</v>
      </c>
      <c r="B4" s="30"/>
      <c r="C4" s="30"/>
      <c r="D4" s="30"/>
      <c r="E4" s="18"/>
      <c r="F4" s="19">
        <f>VÝKAZ!H76</f>
        <v>9350.0238799999952</v>
      </c>
    </row>
    <row r="5" spans="1:8" ht="15.75">
      <c r="A5" s="31" t="s">
        <v>42</v>
      </c>
      <c r="B5" s="32"/>
      <c r="C5" s="32"/>
      <c r="D5" s="32"/>
      <c r="E5" s="20"/>
      <c r="F5" s="21">
        <f>0.02*F4</f>
        <v>187.0004775999999</v>
      </c>
    </row>
    <row r="6" spans="1:8" ht="17.25" thickBot="1">
      <c r="A6" s="33" t="s">
        <v>43</v>
      </c>
      <c r="B6" s="34"/>
      <c r="C6" s="34"/>
      <c r="D6" s="35"/>
      <c r="E6" s="22"/>
      <c r="F6" s="23">
        <f>CEILING(((F4+F5)),5)</f>
        <v>9540</v>
      </c>
      <c r="H6" s="24" t="e">
        <f>F6-#REF!</f>
        <v>#REF!</v>
      </c>
    </row>
    <row r="7" spans="1:8">
      <c r="A7" s="17"/>
      <c r="B7" s="17"/>
      <c r="C7" s="17"/>
      <c r="D7" s="17"/>
      <c r="E7" s="17"/>
      <c r="F7" s="17"/>
    </row>
  </sheetData>
  <mergeCells count="4">
    <mergeCell ref="A3:F3"/>
    <mergeCell ref="A4:D4"/>
    <mergeCell ref="A5:D5"/>
    <mergeCell ref="A6:D6"/>
  </mergeCells>
  <pageMargins left="0.7" right="0.7" top="0.78740157499999996" bottom="0.78740157499999996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tabSelected="1" workbookViewId="0">
      <selection activeCell="C7" sqref="C7"/>
    </sheetView>
  </sheetViews>
  <sheetFormatPr defaultRowHeight="15"/>
  <cols>
    <col min="1" max="1" width="19.85546875" style="1" customWidth="1"/>
    <col min="2" max="2" width="7.140625" style="1" customWidth="1"/>
    <col min="3" max="3" width="24.5703125" style="1" customWidth="1"/>
    <col min="4" max="4" width="6.28515625" style="1" customWidth="1"/>
    <col min="5" max="6" width="8.140625" style="1" customWidth="1"/>
    <col min="7" max="7" width="10.28515625" style="1" customWidth="1"/>
    <col min="8" max="8" width="12.28515625" style="1" customWidth="1"/>
    <col min="9" max="9" width="9.140625" style="1"/>
    <col min="10" max="10" width="9.140625" style="1" customWidth="1"/>
    <col min="11" max="15" width="9.140625" style="1" hidden="1" customWidth="1"/>
    <col min="16" max="16" width="11.7109375" style="1" hidden="1" customWidth="1"/>
    <col min="17" max="17" width="0" style="1" hidden="1" customWidth="1"/>
    <col min="18" max="16384" width="9.140625" style="1"/>
  </cols>
  <sheetData>
    <row r="1" spans="1:16" ht="15.75" thickBot="1"/>
    <row r="2" spans="1:16" s="2" customFormat="1" ht="23.25" thickBot="1">
      <c r="A2" s="6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12</v>
      </c>
      <c r="G2" s="7" t="s">
        <v>5</v>
      </c>
      <c r="H2" s="8" t="s">
        <v>6</v>
      </c>
    </row>
    <row r="3" spans="1:16" ht="15.75" thickTop="1">
      <c r="A3" s="40" t="s">
        <v>8</v>
      </c>
      <c r="B3" s="42">
        <v>1</v>
      </c>
      <c r="C3" s="3" t="s">
        <v>10</v>
      </c>
      <c r="D3" s="4">
        <v>88</v>
      </c>
      <c r="E3" s="5">
        <v>100</v>
      </c>
      <c r="F3" s="5"/>
      <c r="G3" s="5">
        <f>(7.85/10)*8</f>
        <v>6.2799999999999994</v>
      </c>
      <c r="H3" s="9">
        <f t="shared" ref="H3" si="0">(E3/1000)*G3*D3</f>
        <v>55.264000000000003</v>
      </c>
      <c r="P3" s="1" t="e">
        <f>((#REF!*#REF!)/1000000)*#REF!</f>
        <v>#REF!</v>
      </c>
    </row>
    <row r="4" spans="1:16">
      <c r="A4" s="41"/>
      <c r="B4" s="43"/>
      <c r="C4" s="3" t="s">
        <v>9</v>
      </c>
      <c r="D4" s="4">
        <v>88</v>
      </c>
      <c r="E4" s="5">
        <v>58</v>
      </c>
      <c r="F4" s="5"/>
      <c r="G4" s="5">
        <f>7.85*1.2</f>
        <v>9.42</v>
      </c>
      <c r="H4" s="9">
        <f>(E4/1000)*G4*D4</f>
        <v>48.079680000000003</v>
      </c>
    </row>
    <row r="5" spans="1:16">
      <c r="A5" s="44" t="s">
        <v>11</v>
      </c>
      <c r="B5" s="38">
        <v>2</v>
      </c>
      <c r="C5" s="3" t="s">
        <v>13</v>
      </c>
      <c r="D5" s="4">
        <v>2</v>
      </c>
      <c r="E5" s="5">
        <v>760</v>
      </c>
      <c r="F5" s="5">
        <v>265</v>
      </c>
      <c r="G5" s="5">
        <v>33.5</v>
      </c>
      <c r="H5" s="9">
        <f>((E5*F5)/1000000)*D5*G5</f>
        <v>13.4938</v>
      </c>
    </row>
    <row r="6" spans="1:16">
      <c r="A6" s="44"/>
      <c r="B6" s="38"/>
      <c r="C6" s="3" t="s">
        <v>13</v>
      </c>
      <c r="D6" s="4">
        <v>1</v>
      </c>
      <c r="E6" s="5">
        <v>640</v>
      </c>
      <c r="F6" s="5">
        <v>265</v>
      </c>
      <c r="G6" s="5">
        <v>33.5</v>
      </c>
      <c r="H6" s="9">
        <f>((E6*F6)/1000000)*D6*G6</f>
        <v>5.6816000000000004</v>
      </c>
    </row>
    <row r="7" spans="1:16">
      <c r="A7" s="44"/>
      <c r="B7" s="38"/>
      <c r="C7" s="3" t="s">
        <v>14</v>
      </c>
      <c r="D7" s="4">
        <v>2</v>
      </c>
      <c r="E7" s="5">
        <v>2160</v>
      </c>
      <c r="F7" s="5"/>
      <c r="G7" s="5">
        <v>18.8</v>
      </c>
      <c r="H7" s="9">
        <f>(E7/1000)*G7*D7</f>
        <v>81.216000000000008</v>
      </c>
    </row>
    <row r="8" spans="1:16">
      <c r="A8" s="44" t="s">
        <v>15</v>
      </c>
      <c r="B8" s="38">
        <v>3</v>
      </c>
      <c r="C8" s="3" t="s">
        <v>13</v>
      </c>
      <c r="D8" s="4">
        <v>9</v>
      </c>
      <c r="E8" s="5">
        <v>880</v>
      </c>
      <c r="F8" s="5">
        <f>180+250</f>
        <v>430</v>
      </c>
      <c r="G8" s="5">
        <v>33.5</v>
      </c>
      <c r="H8" s="9">
        <f>((E8*F8)/1000000)*D8*G8</f>
        <v>114.08760000000001</v>
      </c>
    </row>
    <row r="9" spans="1:16">
      <c r="A9" s="44"/>
      <c r="B9" s="38"/>
      <c r="C9" s="3" t="s">
        <v>16</v>
      </c>
      <c r="D9" s="4">
        <v>2</v>
      </c>
      <c r="E9" s="5">
        <v>65</v>
      </c>
      <c r="F9" s="5">
        <v>87</v>
      </c>
      <c r="G9" s="5">
        <f>64</f>
        <v>64</v>
      </c>
      <c r="H9" s="9">
        <f>((E9*F9)/1000000)*D9*G9</f>
        <v>0.72384000000000004</v>
      </c>
    </row>
    <row r="10" spans="1:16">
      <c r="A10" s="44"/>
      <c r="B10" s="38"/>
      <c r="C10" s="3" t="s">
        <v>16</v>
      </c>
      <c r="D10" s="4">
        <v>2</v>
      </c>
      <c r="E10" s="5">
        <v>197</v>
      </c>
      <c r="F10" s="5">
        <v>115</v>
      </c>
      <c r="G10" s="5">
        <f>64</f>
        <v>64</v>
      </c>
      <c r="H10" s="9">
        <f>((E10*F10)/1000000)*D10*G10</f>
        <v>2.8998400000000002</v>
      </c>
    </row>
    <row r="11" spans="1:16">
      <c r="A11" s="44"/>
      <c r="B11" s="38"/>
      <c r="C11" s="3" t="s">
        <v>14</v>
      </c>
      <c r="D11" s="4">
        <v>2</v>
      </c>
      <c r="E11" s="5">
        <v>2850</v>
      </c>
      <c r="F11" s="5"/>
      <c r="G11" s="5">
        <v>18.8</v>
      </c>
      <c r="H11" s="9">
        <f>(E11/1000)*G11*D11</f>
        <v>107.16000000000001</v>
      </c>
    </row>
    <row r="12" spans="1:16">
      <c r="A12" s="36" t="s">
        <v>17</v>
      </c>
      <c r="B12" s="38">
        <v>4</v>
      </c>
      <c r="C12" s="3" t="s">
        <v>13</v>
      </c>
      <c r="D12" s="4">
        <v>20</v>
      </c>
      <c r="E12" s="5">
        <v>760</v>
      </c>
      <c r="F12" s="5">
        <v>765</v>
      </c>
      <c r="G12" s="5">
        <v>33.5</v>
      </c>
      <c r="H12" s="9">
        <f>((E12*F12)/1000000)*D12*G12</f>
        <v>389.53800000000001</v>
      </c>
    </row>
    <row r="13" spans="1:16">
      <c r="A13" s="37"/>
      <c r="B13" s="38"/>
      <c r="C13" s="3" t="s">
        <v>13</v>
      </c>
      <c r="D13" s="4">
        <v>10</v>
      </c>
      <c r="E13" s="5">
        <v>640</v>
      </c>
      <c r="F13" s="5">
        <v>765</v>
      </c>
      <c r="G13" s="5">
        <v>33.5</v>
      </c>
      <c r="H13" s="9">
        <f>((E13*F13)/1000000)*D13*G13</f>
        <v>164.01599999999999</v>
      </c>
    </row>
    <row r="14" spans="1:16">
      <c r="A14" s="37"/>
      <c r="B14" s="38"/>
      <c r="C14" s="3" t="s">
        <v>14</v>
      </c>
      <c r="D14" s="4">
        <v>20</v>
      </c>
      <c r="E14" s="5">
        <v>2160</v>
      </c>
      <c r="F14" s="5"/>
      <c r="G14" s="5">
        <v>18.8</v>
      </c>
      <c r="H14" s="9">
        <f>(E14/1000)*G14*D14</f>
        <v>812.16000000000008</v>
      </c>
    </row>
    <row r="15" spans="1:16">
      <c r="A15" s="37"/>
      <c r="B15" s="38"/>
      <c r="C15" s="3" t="s">
        <v>14</v>
      </c>
      <c r="D15" s="4">
        <v>40</v>
      </c>
      <c r="E15" s="5">
        <v>565</v>
      </c>
      <c r="F15" s="5"/>
      <c r="G15" s="5">
        <v>18.8</v>
      </c>
      <c r="H15" s="9">
        <f>(E15/1000)*G15*D15</f>
        <v>424.88</v>
      </c>
    </row>
    <row r="16" spans="1:16">
      <c r="A16" s="37"/>
      <c r="B16" s="38"/>
      <c r="C16" s="3" t="s">
        <v>16</v>
      </c>
      <c r="D16" s="4">
        <v>80</v>
      </c>
      <c r="E16" s="5">
        <v>70</v>
      </c>
      <c r="F16" s="5">
        <v>122</v>
      </c>
      <c r="G16" s="5">
        <f>64</f>
        <v>64</v>
      </c>
      <c r="H16" s="9">
        <f>((E16*F16)/1000000)*D16*G16</f>
        <v>43.724800000000002</v>
      </c>
    </row>
    <row r="17" spans="1:8">
      <c r="A17" s="39"/>
      <c r="B17" s="38"/>
      <c r="C17" s="3" t="s">
        <v>18</v>
      </c>
      <c r="D17" s="4">
        <v>10</v>
      </c>
      <c r="E17" s="5">
        <v>2370</v>
      </c>
      <c r="F17" s="5"/>
      <c r="G17" s="5">
        <v>2.5</v>
      </c>
      <c r="H17" s="9">
        <f>(E17/1000)*G17*D17</f>
        <v>59.250000000000007</v>
      </c>
    </row>
    <row r="18" spans="1:8">
      <c r="A18" s="36" t="s">
        <v>20</v>
      </c>
      <c r="B18" s="38">
        <v>5</v>
      </c>
      <c r="C18" s="3" t="s">
        <v>13</v>
      </c>
      <c r="D18" s="4">
        <v>20</v>
      </c>
      <c r="E18" s="5">
        <v>760</v>
      </c>
      <c r="F18" s="5">
        <v>765</v>
      </c>
      <c r="G18" s="5">
        <v>33.5</v>
      </c>
      <c r="H18" s="9">
        <f>((E18*F18)/1000000)*D18*G18</f>
        <v>389.53800000000001</v>
      </c>
    </row>
    <row r="19" spans="1:8">
      <c r="A19" s="37"/>
      <c r="B19" s="38"/>
      <c r="C19" s="3" t="s">
        <v>13</v>
      </c>
      <c r="D19" s="4">
        <v>10</v>
      </c>
      <c r="E19" s="5">
        <v>640</v>
      </c>
      <c r="F19" s="5">
        <v>765</v>
      </c>
      <c r="G19" s="5">
        <v>33.5</v>
      </c>
      <c r="H19" s="9">
        <f>((E19*F19)/1000000)*D19*G19</f>
        <v>164.01599999999999</v>
      </c>
    </row>
    <row r="20" spans="1:8">
      <c r="A20" s="37"/>
      <c r="B20" s="38"/>
      <c r="C20" s="3" t="s">
        <v>14</v>
      </c>
      <c r="D20" s="4">
        <v>20</v>
      </c>
      <c r="E20" s="5">
        <v>2160</v>
      </c>
      <c r="F20" s="5"/>
      <c r="G20" s="5">
        <v>18.8</v>
      </c>
      <c r="H20" s="9">
        <f>(E20/1000)*G20*D20</f>
        <v>812.16000000000008</v>
      </c>
    </row>
    <row r="21" spans="1:8">
      <c r="A21" s="37"/>
      <c r="B21" s="38"/>
      <c r="C21" s="3" t="s">
        <v>14</v>
      </c>
      <c r="D21" s="4">
        <v>40</v>
      </c>
      <c r="E21" s="5">
        <v>565</v>
      </c>
      <c r="F21" s="5"/>
      <c r="G21" s="5">
        <v>18.8</v>
      </c>
      <c r="H21" s="9">
        <f>(E21/1000)*G21*D21</f>
        <v>424.88</v>
      </c>
    </row>
    <row r="22" spans="1:8">
      <c r="A22" s="37"/>
      <c r="B22" s="38"/>
      <c r="C22" s="3" t="s">
        <v>16</v>
      </c>
      <c r="D22" s="4">
        <v>80</v>
      </c>
      <c r="E22" s="5">
        <v>70</v>
      </c>
      <c r="F22" s="5">
        <v>122</v>
      </c>
      <c r="G22" s="5">
        <f>64</f>
        <v>64</v>
      </c>
      <c r="H22" s="9">
        <f>((E22*F22)/1000000)*D22*G22</f>
        <v>43.724800000000002</v>
      </c>
    </row>
    <row r="23" spans="1:8">
      <c r="A23" s="36" t="s">
        <v>19</v>
      </c>
      <c r="B23" s="38">
        <v>6</v>
      </c>
      <c r="C23" s="3" t="s">
        <v>13</v>
      </c>
      <c r="D23" s="4">
        <v>126</v>
      </c>
      <c r="E23" s="5">
        <v>880</v>
      </c>
      <c r="F23" s="5">
        <f>180+250</f>
        <v>430</v>
      </c>
      <c r="G23" s="5">
        <v>33.5</v>
      </c>
      <c r="H23" s="9">
        <f>((E23*F23)/1000000)*D23*G23</f>
        <v>1597.2264</v>
      </c>
    </row>
    <row r="24" spans="1:8">
      <c r="A24" s="37"/>
      <c r="B24" s="38"/>
      <c r="C24" s="3" t="s">
        <v>16</v>
      </c>
      <c r="D24" s="4">
        <v>36</v>
      </c>
      <c r="E24" s="5">
        <v>65</v>
      </c>
      <c r="F24" s="5">
        <v>87</v>
      </c>
      <c r="G24" s="5">
        <f>64</f>
        <v>64</v>
      </c>
      <c r="H24" s="9">
        <f>((E24*F24)/1000000)*D24*G24</f>
        <v>13.029120000000001</v>
      </c>
    </row>
    <row r="25" spans="1:8">
      <c r="A25" s="37"/>
      <c r="B25" s="38"/>
      <c r="C25" s="3" t="s">
        <v>16</v>
      </c>
      <c r="D25" s="4">
        <v>36</v>
      </c>
      <c r="E25" s="5">
        <v>197</v>
      </c>
      <c r="F25" s="5">
        <v>115</v>
      </c>
      <c r="G25" s="5">
        <f>64</f>
        <v>64</v>
      </c>
      <c r="H25" s="9">
        <f>((E25*F25)/1000000)*D25*G25</f>
        <v>52.197120000000005</v>
      </c>
    </row>
    <row r="26" spans="1:8">
      <c r="A26" s="39"/>
      <c r="B26" s="38"/>
      <c r="C26" s="3" t="s">
        <v>14</v>
      </c>
      <c r="D26" s="4">
        <v>36</v>
      </c>
      <c r="E26" s="5">
        <v>2210</v>
      </c>
      <c r="F26" s="5"/>
      <c r="G26" s="5">
        <v>18.8</v>
      </c>
      <c r="H26" s="9">
        <f>(E26/1000)*G26*D26</f>
        <v>1495.7280000000001</v>
      </c>
    </row>
    <row r="27" spans="1:8">
      <c r="A27" s="36" t="s">
        <v>21</v>
      </c>
      <c r="B27" s="38">
        <v>7</v>
      </c>
      <c r="C27" s="3" t="s">
        <v>13</v>
      </c>
      <c r="D27" s="4">
        <v>5</v>
      </c>
      <c r="E27" s="5">
        <v>880</v>
      </c>
      <c r="F27" s="5">
        <f>180+250</f>
        <v>430</v>
      </c>
      <c r="G27" s="5">
        <v>33.5</v>
      </c>
      <c r="H27" s="9">
        <f>((E27*F27)/1000000)*D27*G27</f>
        <v>63.382000000000005</v>
      </c>
    </row>
    <row r="28" spans="1:8">
      <c r="A28" s="37"/>
      <c r="B28" s="38"/>
      <c r="C28" s="3" t="s">
        <v>16</v>
      </c>
      <c r="D28" s="4">
        <v>2</v>
      </c>
      <c r="E28" s="5">
        <v>65</v>
      </c>
      <c r="F28" s="5">
        <v>87</v>
      </c>
      <c r="G28" s="5">
        <f>64</f>
        <v>64</v>
      </c>
      <c r="H28" s="9">
        <f>((E28*F28)/1000000)*D28*G28</f>
        <v>0.72384000000000004</v>
      </c>
    </row>
    <row r="29" spans="1:8">
      <c r="A29" s="37"/>
      <c r="B29" s="38"/>
      <c r="C29" s="3" t="s">
        <v>16</v>
      </c>
      <c r="D29" s="4">
        <v>2</v>
      </c>
      <c r="E29" s="5">
        <v>197</v>
      </c>
      <c r="F29" s="5">
        <v>115</v>
      </c>
      <c r="G29" s="5">
        <f>64</f>
        <v>64</v>
      </c>
      <c r="H29" s="9">
        <f>((E29*F29)/1000000)*D29*G29</f>
        <v>2.8998400000000002</v>
      </c>
    </row>
    <row r="30" spans="1:8">
      <c r="A30" s="39"/>
      <c r="B30" s="38"/>
      <c r="C30" s="3" t="s">
        <v>14</v>
      </c>
      <c r="D30" s="4">
        <v>2</v>
      </c>
      <c r="E30" s="5">
        <v>1600</v>
      </c>
      <c r="F30" s="5"/>
      <c r="G30" s="5">
        <v>18.8</v>
      </c>
      <c r="H30" s="9">
        <f>(E30/1000)*G30*D30</f>
        <v>60.160000000000004</v>
      </c>
    </row>
    <row r="31" spans="1:8">
      <c r="A31" s="36" t="s">
        <v>22</v>
      </c>
      <c r="B31" s="38">
        <v>8</v>
      </c>
      <c r="C31" s="3" t="s">
        <v>13</v>
      </c>
      <c r="D31" s="4">
        <v>4</v>
      </c>
      <c r="E31" s="5">
        <v>760</v>
      </c>
      <c r="F31" s="5">
        <v>1200</v>
      </c>
      <c r="G31" s="5">
        <v>33.5</v>
      </c>
      <c r="H31" s="9">
        <f>((E31*F31)/1000000)*D31*G31</f>
        <v>122.208</v>
      </c>
    </row>
    <row r="32" spans="1:8">
      <c r="A32" s="37"/>
      <c r="B32" s="38"/>
      <c r="C32" s="3" t="s">
        <v>13</v>
      </c>
      <c r="D32" s="4">
        <v>2</v>
      </c>
      <c r="E32" s="5">
        <v>640</v>
      </c>
      <c r="F32" s="5">
        <v>1200</v>
      </c>
      <c r="G32" s="5">
        <v>33.5</v>
      </c>
      <c r="H32" s="9">
        <f>((E32*F32)/1000000)*D32*G32</f>
        <v>51.456000000000003</v>
      </c>
    </row>
    <row r="33" spans="1:8">
      <c r="A33" s="37"/>
      <c r="B33" s="38"/>
      <c r="C33" s="3" t="s">
        <v>13</v>
      </c>
      <c r="D33" s="4">
        <v>2</v>
      </c>
      <c r="E33" s="5">
        <v>760</v>
      </c>
      <c r="F33" s="5">
        <v>840</v>
      </c>
      <c r="G33" s="5">
        <v>33.5</v>
      </c>
      <c r="H33" s="9">
        <f>((E33*F33)/1000000)*D33*G33</f>
        <v>42.772799999999997</v>
      </c>
    </row>
    <row r="34" spans="1:8">
      <c r="A34" s="37"/>
      <c r="B34" s="38"/>
      <c r="C34" s="3" t="s">
        <v>13</v>
      </c>
      <c r="D34" s="4">
        <v>1</v>
      </c>
      <c r="E34" s="5">
        <v>640</v>
      </c>
      <c r="F34" s="5">
        <v>840</v>
      </c>
      <c r="G34" s="5">
        <v>33.5</v>
      </c>
      <c r="H34" s="9">
        <f>((E34*F34)/1000000)*D34*G34</f>
        <v>18.009599999999999</v>
      </c>
    </row>
    <row r="35" spans="1:8">
      <c r="A35" s="37"/>
      <c r="B35" s="38"/>
      <c r="C35" s="3" t="s">
        <v>14</v>
      </c>
      <c r="D35" s="4">
        <v>4</v>
      </c>
      <c r="E35" s="5">
        <v>2160</v>
      </c>
      <c r="F35" s="5"/>
      <c r="G35" s="5">
        <v>18.8</v>
      </c>
      <c r="H35" s="9">
        <f>(E35/1000)*G35*D35</f>
        <v>162.43200000000002</v>
      </c>
    </row>
    <row r="36" spans="1:8">
      <c r="A36" s="37"/>
      <c r="B36" s="38"/>
      <c r="C36" s="3" t="s">
        <v>14</v>
      </c>
      <c r="D36" s="4">
        <v>8</v>
      </c>
      <c r="E36" s="5">
        <v>1065</v>
      </c>
      <c r="F36" s="5"/>
      <c r="G36" s="5">
        <v>18.8</v>
      </c>
      <c r="H36" s="9">
        <f>(E36/1000)*G36*D36</f>
        <v>160.17599999999999</v>
      </c>
    </row>
    <row r="37" spans="1:8">
      <c r="A37" s="37"/>
      <c r="B37" s="38"/>
      <c r="C37" s="3" t="s">
        <v>14</v>
      </c>
      <c r="D37" s="4">
        <v>4</v>
      </c>
      <c r="E37" s="5">
        <v>625</v>
      </c>
      <c r="F37" s="5"/>
      <c r="G37" s="5">
        <v>18.8</v>
      </c>
      <c r="H37" s="9">
        <f>(E37/1000)*G37*D37</f>
        <v>47</v>
      </c>
    </row>
    <row r="38" spans="1:8">
      <c r="A38" s="37"/>
      <c r="B38" s="38"/>
      <c r="C38" s="3" t="s">
        <v>16</v>
      </c>
      <c r="D38" s="4">
        <v>24</v>
      </c>
      <c r="E38" s="5">
        <v>70</v>
      </c>
      <c r="F38" s="5">
        <v>122</v>
      </c>
      <c r="G38" s="5">
        <f>64</f>
        <v>64</v>
      </c>
      <c r="H38" s="9">
        <f>((E38*F38)/1000000)*D38*G38</f>
        <v>13.117440000000002</v>
      </c>
    </row>
    <row r="39" spans="1:8">
      <c r="A39" s="36" t="s">
        <v>23</v>
      </c>
      <c r="B39" s="38">
        <v>9</v>
      </c>
      <c r="C39" s="3" t="s">
        <v>25</v>
      </c>
      <c r="D39" s="4">
        <v>1</v>
      </c>
      <c r="E39" s="5">
        <v>7083</v>
      </c>
      <c r="F39" s="5"/>
      <c r="G39" s="5">
        <v>3.4</v>
      </c>
      <c r="H39" s="9">
        <f t="shared" ref="H39:H58" si="1">(E39/1000)*G39*D39</f>
        <v>24.0822</v>
      </c>
    </row>
    <row r="40" spans="1:8">
      <c r="A40" s="37"/>
      <c r="B40" s="38"/>
      <c r="C40" s="3" t="s">
        <v>24</v>
      </c>
      <c r="D40" s="4">
        <v>4</v>
      </c>
      <c r="E40" s="5">
        <v>150</v>
      </c>
      <c r="F40" s="5"/>
      <c r="G40" s="5">
        <v>1.21</v>
      </c>
      <c r="H40" s="9">
        <f t="shared" si="1"/>
        <v>0.72599999999999998</v>
      </c>
    </row>
    <row r="41" spans="1:8">
      <c r="A41" s="37"/>
      <c r="B41" s="38"/>
      <c r="C41" s="3" t="s">
        <v>28</v>
      </c>
      <c r="D41" s="4">
        <v>2</v>
      </c>
      <c r="E41" s="5">
        <v>154</v>
      </c>
      <c r="F41" s="5"/>
      <c r="G41" s="5">
        <v>3.77</v>
      </c>
      <c r="H41" s="9">
        <f t="shared" si="1"/>
        <v>1.16116</v>
      </c>
    </row>
    <row r="42" spans="1:8">
      <c r="A42" s="37"/>
      <c r="B42" s="38"/>
      <c r="C42" s="3" t="s">
        <v>29</v>
      </c>
      <c r="D42" s="4">
        <v>2</v>
      </c>
      <c r="E42" s="5">
        <v>180</v>
      </c>
      <c r="F42" s="5"/>
      <c r="G42" s="5">
        <v>4.71</v>
      </c>
      <c r="H42" s="9">
        <f t="shared" si="1"/>
        <v>1.6956</v>
      </c>
    </row>
    <row r="43" spans="1:8">
      <c r="A43" s="37"/>
      <c r="B43" s="38"/>
      <c r="C43" s="3" t="s">
        <v>27</v>
      </c>
      <c r="D43" s="4">
        <v>1</v>
      </c>
      <c r="E43" s="5">
        <v>2908</v>
      </c>
      <c r="F43" s="5"/>
      <c r="G43" s="5">
        <v>4.4800000000000004</v>
      </c>
      <c r="H43" s="9">
        <f t="shared" si="1"/>
        <v>13.027840000000001</v>
      </c>
    </row>
    <row r="44" spans="1:8">
      <c r="A44" s="39"/>
      <c r="B44" s="38"/>
      <c r="C44" s="3" t="s">
        <v>27</v>
      </c>
      <c r="D44" s="4">
        <v>1</v>
      </c>
      <c r="E44" s="5">
        <v>4708</v>
      </c>
      <c r="F44" s="5"/>
      <c r="G44" s="5">
        <v>4.4800000000000004</v>
      </c>
      <c r="H44" s="9">
        <f t="shared" si="1"/>
        <v>21.091840000000001</v>
      </c>
    </row>
    <row r="45" spans="1:8">
      <c r="A45" s="36" t="s">
        <v>26</v>
      </c>
      <c r="B45" s="38">
        <v>10</v>
      </c>
      <c r="C45" s="3" t="s">
        <v>25</v>
      </c>
      <c r="D45" s="4">
        <v>1</v>
      </c>
      <c r="E45" s="5">
        <v>3310</v>
      </c>
      <c r="F45" s="5"/>
      <c r="G45" s="5">
        <v>3.4</v>
      </c>
      <c r="H45" s="9">
        <f t="shared" si="1"/>
        <v>11.254</v>
      </c>
    </row>
    <row r="46" spans="1:8">
      <c r="A46" s="37"/>
      <c r="B46" s="38"/>
      <c r="C46" s="3" t="s">
        <v>24</v>
      </c>
      <c r="D46" s="4">
        <v>2</v>
      </c>
      <c r="E46" s="5">
        <v>150</v>
      </c>
      <c r="F46" s="5"/>
      <c r="G46" s="5">
        <v>1.21</v>
      </c>
      <c r="H46" s="9">
        <f t="shared" si="1"/>
        <v>0.36299999999999999</v>
      </c>
    </row>
    <row r="47" spans="1:8">
      <c r="A47" s="36" t="s">
        <v>30</v>
      </c>
      <c r="B47" s="38">
        <v>11</v>
      </c>
      <c r="C47" s="3" t="s">
        <v>25</v>
      </c>
      <c r="D47" s="4">
        <v>18</v>
      </c>
      <c r="E47" s="5">
        <f>2400+2400+860</f>
        <v>5660</v>
      </c>
      <c r="F47" s="5"/>
      <c r="G47" s="5">
        <v>3.4</v>
      </c>
      <c r="H47" s="9">
        <f t="shared" si="1"/>
        <v>346.392</v>
      </c>
    </row>
    <row r="48" spans="1:8">
      <c r="A48" s="37"/>
      <c r="B48" s="38"/>
      <c r="C48" s="3" t="s">
        <v>24</v>
      </c>
      <c r="D48" s="4">
        <v>72</v>
      </c>
      <c r="E48" s="5">
        <v>150</v>
      </c>
      <c r="F48" s="5"/>
      <c r="G48" s="5">
        <v>1.21</v>
      </c>
      <c r="H48" s="9">
        <f t="shared" si="1"/>
        <v>13.068</v>
      </c>
    </row>
    <row r="49" spans="1:8">
      <c r="A49" s="37"/>
      <c r="B49" s="38"/>
      <c r="C49" s="3" t="s">
        <v>28</v>
      </c>
      <c r="D49" s="4">
        <v>36</v>
      </c>
      <c r="E49" s="5">
        <v>154</v>
      </c>
      <c r="F49" s="5"/>
      <c r="G49" s="5">
        <v>3.77</v>
      </c>
      <c r="H49" s="9">
        <f t="shared" si="1"/>
        <v>20.900880000000001</v>
      </c>
    </row>
    <row r="50" spans="1:8">
      <c r="A50" s="37"/>
      <c r="B50" s="38"/>
      <c r="C50" s="3" t="s">
        <v>27</v>
      </c>
      <c r="D50" s="4">
        <v>18</v>
      </c>
      <c r="E50" s="5">
        <v>2705</v>
      </c>
      <c r="F50" s="5"/>
      <c r="G50" s="5">
        <v>4.4800000000000004</v>
      </c>
      <c r="H50" s="9">
        <f t="shared" si="1"/>
        <v>218.13120000000004</v>
      </c>
    </row>
    <row r="51" spans="1:8">
      <c r="A51" s="36" t="s">
        <v>31</v>
      </c>
      <c r="B51" s="38">
        <v>12</v>
      </c>
      <c r="C51" s="3" t="s">
        <v>25</v>
      </c>
      <c r="D51" s="4">
        <v>18</v>
      </c>
      <c r="E51" s="5">
        <v>2400</v>
      </c>
      <c r="F51" s="5"/>
      <c r="G51" s="5">
        <v>3.4</v>
      </c>
      <c r="H51" s="9">
        <f t="shared" si="1"/>
        <v>146.88</v>
      </c>
    </row>
    <row r="52" spans="1:8">
      <c r="A52" s="37"/>
      <c r="B52" s="38"/>
      <c r="C52" s="3" t="s">
        <v>24</v>
      </c>
      <c r="D52" s="4">
        <v>36</v>
      </c>
      <c r="E52" s="5">
        <v>150</v>
      </c>
      <c r="F52" s="5"/>
      <c r="G52" s="5">
        <v>1.21</v>
      </c>
      <c r="H52" s="9">
        <f t="shared" si="1"/>
        <v>6.5339999999999998</v>
      </c>
    </row>
    <row r="53" spans="1:8">
      <c r="A53" s="36" t="s">
        <v>32</v>
      </c>
      <c r="B53" s="38">
        <v>13</v>
      </c>
      <c r="C53" s="3" t="s">
        <v>25</v>
      </c>
      <c r="D53" s="4">
        <v>1</v>
      </c>
      <c r="E53" s="5">
        <v>4500</v>
      </c>
      <c r="F53" s="5"/>
      <c r="G53" s="5">
        <v>3.4</v>
      </c>
      <c r="H53" s="9">
        <f t="shared" si="1"/>
        <v>15.299999999999999</v>
      </c>
    </row>
    <row r="54" spans="1:8">
      <c r="A54" s="37"/>
      <c r="B54" s="38"/>
      <c r="C54" s="3" t="s">
        <v>24</v>
      </c>
      <c r="D54" s="4">
        <v>4</v>
      </c>
      <c r="E54" s="5">
        <v>150</v>
      </c>
      <c r="F54" s="5"/>
      <c r="G54" s="5">
        <v>1.21</v>
      </c>
      <c r="H54" s="9">
        <f t="shared" si="1"/>
        <v>0.72599999999999998</v>
      </c>
    </row>
    <row r="55" spans="1:8">
      <c r="A55" s="37"/>
      <c r="B55" s="38"/>
      <c r="C55" s="3" t="s">
        <v>28</v>
      </c>
      <c r="D55" s="4">
        <v>2</v>
      </c>
      <c r="E55" s="5">
        <v>154</v>
      </c>
      <c r="F55" s="5"/>
      <c r="G55" s="5">
        <v>3.77</v>
      </c>
      <c r="H55" s="9">
        <f t="shared" si="1"/>
        <v>1.16116</v>
      </c>
    </row>
    <row r="56" spans="1:8">
      <c r="A56" s="39"/>
      <c r="B56" s="38"/>
      <c r="C56" s="3" t="s">
        <v>27</v>
      </c>
      <c r="D56" s="4">
        <v>1</v>
      </c>
      <c r="E56" s="5">
        <v>2021</v>
      </c>
      <c r="F56" s="5"/>
      <c r="G56" s="5">
        <v>4.4800000000000004</v>
      </c>
      <c r="H56" s="9">
        <f t="shared" si="1"/>
        <v>9.0540800000000008</v>
      </c>
    </row>
    <row r="57" spans="1:8">
      <c r="A57" s="36" t="s">
        <v>33</v>
      </c>
      <c r="B57" s="38">
        <v>14</v>
      </c>
      <c r="C57" s="3" t="s">
        <v>25</v>
      </c>
      <c r="D57" s="4">
        <v>1</v>
      </c>
      <c r="E57" s="5">
        <v>1800</v>
      </c>
      <c r="F57" s="5"/>
      <c r="G57" s="5">
        <v>3.4</v>
      </c>
      <c r="H57" s="9">
        <f t="shared" si="1"/>
        <v>6.12</v>
      </c>
    </row>
    <row r="58" spans="1:8">
      <c r="A58" s="39"/>
      <c r="B58" s="38"/>
      <c r="C58" s="3" t="s">
        <v>24</v>
      </c>
      <c r="D58" s="4">
        <v>2</v>
      </c>
      <c r="E58" s="5">
        <v>150</v>
      </c>
      <c r="F58" s="5"/>
      <c r="G58" s="5">
        <v>1.21</v>
      </c>
      <c r="H58" s="9">
        <f t="shared" si="1"/>
        <v>0.36299999999999999</v>
      </c>
    </row>
    <row r="59" spans="1:8">
      <c r="A59" s="36" t="s">
        <v>34</v>
      </c>
      <c r="B59" s="38">
        <v>15</v>
      </c>
      <c r="C59" s="3" t="s">
        <v>35</v>
      </c>
      <c r="D59" s="4">
        <v>3</v>
      </c>
      <c r="E59" s="5">
        <f>2290+2390</f>
        <v>4680</v>
      </c>
      <c r="F59" s="5"/>
      <c r="G59" s="5">
        <v>7.17</v>
      </c>
      <c r="H59" s="9">
        <f t="shared" ref="H59:H66" si="2">(E59/1000)*G59*D59</f>
        <v>100.66679999999999</v>
      </c>
    </row>
    <row r="60" spans="1:8">
      <c r="A60" s="37"/>
      <c r="B60" s="38"/>
      <c r="C60" s="3" t="s">
        <v>35</v>
      </c>
      <c r="D60" s="4">
        <v>3</v>
      </c>
      <c r="E60" s="5">
        <v>2200</v>
      </c>
      <c r="F60" s="5"/>
      <c r="G60" s="5">
        <v>7.17</v>
      </c>
      <c r="H60" s="9">
        <f t="shared" ref="H60" si="3">(E60/1000)*G60*D60</f>
        <v>47.322000000000003</v>
      </c>
    </row>
    <row r="61" spans="1:8">
      <c r="A61" s="37"/>
      <c r="B61" s="38"/>
      <c r="C61" s="3" t="s">
        <v>35</v>
      </c>
      <c r="D61" s="4">
        <v>8</v>
      </c>
      <c r="E61" s="5">
        <v>1710</v>
      </c>
      <c r="F61" s="5"/>
      <c r="G61" s="5">
        <v>7.17</v>
      </c>
      <c r="H61" s="9">
        <f t="shared" ref="H61" si="4">(E61/1000)*G61*D61</f>
        <v>98.085599999999999</v>
      </c>
    </row>
    <row r="62" spans="1:8">
      <c r="A62" s="37"/>
      <c r="B62" s="38"/>
      <c r="C62" s="3" t="s">
        <v>35</v>
      </c>
      <c r="D62" s="4">
        <v>2</v>
      </c>
      <c r="E62" s="5">
        <v>900</v>
      </c>
      <c r="F62" s="5"/>
      <c r="G62" s="5">
        <v>7.17</v>
      </c>
      <c r="H62" s="9">
        <f t="shared" ref="H62" si="5">(E62/1000)*G62*D62</f>
        <v>12.906000000000001</v>
      </c>
    </row>
    <row r="63" spans="1:8">
      <c r="A63" s="37"/>
      <c r="B63" s="38"/>
      <c r="C63" s="3" t="s">
        <v>35</v>
      </c>
      <c r="D63" s="4">
        <v>2</v>
      </c>
      <c r="E63" s="5">
        <v>320</v>
      </c>
      <c r="F63" s="5"/>
      <c r="G63" s="5">
        <v>7.17</v>
      </c>
      <c r="H63" s="9">
        <f t="shared" ref="H63" si="6">(E63/1000)*G63*D63</f>
        <v>4.5888</v>
      </c>
    </row>
    <row r="64" spans="1:8">
      <c r="A64" s="37"/>
      <c r="B64" s="38"/>
      <c r="C64" s="3" t="s">
        <v>35</v>
      </c>
      <c r="D64" s="4">
        <v>1</v>
      </c>
      <c r="E64" s="5">
        <v>1480</v>
      </c>
      <c r="F64" s="5"/>
      <c r="G64" s="5">
        <v>7.17</v>
      </c>
      <c r="H64" s="9">
        <f t="shared" ref="H64" si="7">(E64/1000)*G64*D64</f>
        <v>10.611599999999999</v>
      </c>
    </row>
    <row r="65" spans="1:8">
      <c r="A65" s="37"/>
      <c r="B65" s="38"/>
      <c r="C65" s="3" t="s">
        <v>35</v>
      </c>
      <c r="D65" s="4">
        <v>1</v>
      </c>
      <c r="E65" s="5">
        <v>720</v>
      </c>
      <c r="F65" s="5"/>
      <c r="G65" s="5">
        <v>7.17</v>
      </c>
      <c r="H65" s="9">
        <f t="shared" ref="H65" si="8">(E65/1000)*G65*D65</f>
        <v>5.1623999999999999</v>
      </c>
    </row>
    <row r="66" spans="1:8">
      <c r="A66" s="37"/>
      <c r="B66" s="38"/>
      <c r="C66" s="3" t="s">
        <v>36</v>
      </c>
      <c r="D66" s="4">
        <v>44</v>
      </c>
      <c r="E66" s="5">
        <v>230</v>
      </c>
      <c r="F66" s="5"/>
      <c r="G66" s="5">
        <v>6.28</v>
      </c>
      <c r="H66" s="9">
        <f t="shared" si="2"/>
        <v>63.553600000000003</v>
      </c>
    </row>
    <row r="67" spans="1:8">
      <c r="A67" s="36" t="s">
        <v>34</v>
      </c>
      <c r="B67" s="38">
        <v>15</v>
      </c>
      <c r="C67" s="3" t="s">
        <v>37</v>
      </c>
      <c r="D67" s="4">
        <v>3</v>
      </c>
      <c r="E67" s="5">
        <v>2080</v>
      </c>
      <c r="F67" s="5"/>
      <c r="G67" s="5">
        <v>5.3</v>
      </c>
      <c r="H67" s="9">
        <f t="shared" ref="H67:H75" si="9">(E67/1000)*G67*D67</f>
        <v>33.071999999999996</v>
      </c>
    </row>
    <row r="68" spans="1:8">
      <c r="A68" s="37"/>
      <c r="B68" s="38"/>
      <c r="C68" s="3" t="s">
        <v>37</v>
      </c>
      <c r="D68" s="4">
        <v>3</v>
      </c>
      <c r="E68" s="5">
        <v>220</v>
      </c>
      <c r="F68" s="5"/>
      <c r="G68" s="5">
        <v>5.3</v>
      </c>
      <c r="H68" s="9">
        <f t="shared" ref="H68" si="10">(E68/1000)*G68*D68</f>
        <v>3.4979999999999998</v>
      </c>
    </row>
    <row r="69" spans="1:8">
      <c r="A69" s="37"/>
      <c r="B69" s="38"/>
      <c r="C69" s="3" t="s">
        <v>37</v>
      </c>
      <c r="D69" s="4">
        <v>2</v>
      </c>
      <c r="E69" s="5">
        <v>1070</v>
      </c>
      <c r="F69" s="5"/>
      <c r="G69" s="5">
        <v>5.3</v>
      </c>
      <c r="H69" s="9">
        <f t="shared" ref="H69" si="11">(E69/1000)*G69*D69</f>
        <v>11.342000000000001</v>
      </c>
    </row>
    <row r="70" spans="1:8">
      <c r="A70" s="37"/>
      <c r="B70" s="38"/>
      <c r="C70" s="3" t="s">
        <v>37</v>
      </c>
      <c r="D70" s="4">
        <v>2</v>
      </c>
      <c r="E70" s="5">
        <v>1960</v>
      </c>
      <c r="F70" s="5"/>
      <c r="G70" s="5">
        <v>5.3</v>
      </c>
      <c r="H70" s="9">
        <f t="shared" ref="H70" si="12">(E70/1000)*G70*D70</f>
        <v>20.776</v>
      </c>
    </row>
    <row r="71" spans="1:8">
      <c r="A71" s="37"/>
      <c r="B71" s="38"/>
      <c r="C71" s="3" t="s">
        <v>37</v>
      </c>
      <c r="D71" s="4">
        <v>1</v>
      </c>
      <c r="E71" s="5">
        <v>950</v>
      </c>
      <c r="F71" s="5"/>
      <c r="G71" s="5">
        <v>5.3</v>
      </c>
      <c r="H71" s="9">
        <f t="shared" ref="H71" si="13">(E71/1000)*G71*D71</f>
        <v>5.0349999999999993</v>
      </c>
    </row>
    <row r="72" spans="1:8">
      <c r="A72" s="37"/>
      <c r="B72" s="38"/>
      <c r="C72" s="3" t="s">
        <v>38</v>
      </c>
      <c r="D72" s="4">
        <v>4</v>
      </c>
      <c r="E72" s="5">
        <v>950</v>
      </c>
      <c r="F72" s="5"/>
      <c r="G72" s="5">
        <v>0.62</v>
      </c>
      <c r="H72" s="9">
        <f t="shared" si="9"/>
        <v>2.3559999999999999</v>
      </c>
    </row>
    <row r="73" spans="1:8">
      <c r="A73" s="37"/>
      <c r="B73" s="38"/>
      <c r="C73" s="3" t="s">
        <v>38</v>
      </c>
      <c r="D73" s="4">
        <v>9</v>
      </c>
      <c r="E73" s="5">
        <v>930</v>
      </c>
      <c r="F73" s="5"/>
      <c r="G73" s="5">
        <v>0.62</v>
      </c>
      <c r="H73" s="9">
        <f t="shared" ref="H73" si="14">(E73/1000)*G73*D73</f>
        <v>5.1894</v>
      </c>
    </row>
    <row r="74" spans="1:8">
      <c r="A74" s="37"/>
      <c r="B74" s="38"/>
      <c r="C74" s="3" t="s">
        <v>38</v>
      </c>
      <c r="D74" s="4">
        <v>9</v>
      </c>
      <c r="E74" s="5">
        <v>850</v>
      </c>
      <c r="F74" s="5"/>
      <c r="G74" s="5">
        <v>0.62</v>
      </c>
      <c r="H74" s="9">
        <f t="shared" ref="H74" si="15">(E74/1000)*G74*D74</f>
        <v>4.7430000000000003</v>
      </c>
    </row>
    <row r="75" spans="1:8">
      <c r="A75" s="37"/>
      <c r="B75" s="38"/>
      <c r="C75" s="3" t="s">
        <v>28</v>
      </c>
      <c r="D75" s="4">
        <v>6</v>
      </c>
      <c r="E75" s="5">
        <v>180</v>
      </c>
      <c r="F75" s="5"/>
      <c r="G75" s="5">
        <v>3.77</v>
      </c>
      <c r="H75" s="9">
        <f t="shared" si="9"/>
        <v>4.0716000000000001</v>
      </c>
    </row>
    <row r="76" spans="1:8" s="13" customFormat="1" ht="16.5" thickBot="1">
      <c r="A76" s="25" t="s">
        <v>7</v>
      </c>
      <c r="B76" s="10"/>
      <c r="C76" s="10"/>
      <c r="D76" s="10"/>
      <c r="E76" s="10"/>
      <c r="F76" s="10"/>
      <c r="G76" s="11"/>
      <c r="H76" s="12">
        <f>SUM(H3:H75)</f>
        <v>9350.0238799999952</v>
      </c>
    </row>
  </sheetData>
  <mergeCells count="32">
    <mergeCell ref="A67:A75"/>
    <mergeCell ref="B67:B75"/>
    <mergeCell ref="A27:A30"/>
    <mergeCell ref="B27:B30"/>
    <mergeCell ref="A31:A38"/>
    <mergeCell ref="B31:B38"/>
    <mergeCell ref="A59:A66"/>
    <mergeCell ref="B59:B66"/>
    <mergeCell ref="A57:A58"/>
    <mergeCell ref="B57:B58"/>
    <mergeCell ref="A39:A44"/>
    <mergeCell ref="B39:B44"/>
    <mergeCell ref="A45:A46"/>
    <mergeCell ref="B45:B46"/>
    <mergeCell ref="A47:A50"/>
    <mergeCell ref="B47:B50"/>
    <mergeCell ref="A51:A52"/>
    <mergeCell ref="B51:B52"/>
    <mergeCell ref="A53:A56"/>
    <mergeCell ref="B53:B56"/>
    <mergeCell ref="A3:A4"/>
    <mergeCell ref="B3:B4"/>
    <mergeCell ref="A5:A7"/>
    <mergeCell ref="B5:B7"/>
    <mergeCell ref="A8:A11"/>
    <mergeCell ref="B8:B11"/>
    <mergeCell ref="A12:A17"/>
    <mergeCell ref="B12:B17"/>
    <mergeCell ref="A23:A26"/>
    <mergeCell ref="B23:B26"/>
    <mergeCell ref="A18:A22"/>
    <mergeCell ref="B18:B22"/>
  </mergeCells>
  <pageMargins left="0.70866141732283472" right="0.11811023622047245" top="0.19685039370078741" bottom="0.19685039370078741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VÝKAZ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Hladovec</dc:creator>
  <cp:lastModifiedBy>Mrázek Tomáš</cp:lastModifiedBy>
  <cp:lastPrinted>2018-07-26T11:32:52Z</cp:lastPrinted>
  <dcterms:created xsi:type="dcterms:W3CDTF">2017-09-10T22:15:09Z</dcterms:created>
  <dcterms:modified xsi:type="dcterms:W3CDTF">2018-07-26T11:32:58Z</dcterms:modified>
</cp:coreProperties>
</file>